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еклама на радио" sheetId="1" r:id="rId1"/>
  </sheets>
  <definedNames>
    <definedName name="_xlnm._FilterDatabase" localSheetId="0" hidden="1">'Реклама на радио'!$A$1:$O$11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23" i="1"/>
  <c r="I23" i="1"/>
  <c r="H23" i="1"/>
  <c r="G23" i="1"/>
  <c r="F23" i="1"/>
  <c r="E23" i="1"/>
  <c r="J22" i="1"/>
  <c r="I22" i="1"/>
  <c r="H22" i="1"/>
  <c r="G22" i="1"/>
  <c r="F22" i="1"/>
  <c r="E22" i="1"/>
  <c r="J21" i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 l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7" i="1" l="1"/>
  <c r="I7" i="1"/>
  <c r="H7" i="1"/>
  <c r="G7" i="1"/>
  <c r="F7" i="1"/>
  <c r="E7" i="1"/>
  <c r="J6" i="1"/>
  <c r="I6" i="1"/>
  <c r="H6" i="1"/>
  <c r="G6" i="1"/>
  <c r="F6" i="1"/>
  <c r="E6" i="1"/>
  <c r="J8" i="1"/>
  <c r="I8" i="1"/>
  <c r="H8" i="1"/>
  <c r="G8" i="1"/>
  <c r="F8" i="1"/>
  <c r="E8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<sst xmlns="http://schemas.openxmlformats.org/spreadsheetml/2006/main" count="199" uniqueCount="61">
  <si>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</si>
  <si>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</si>
  <si>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</si>
  <si>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</si>
  <si>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</si>
  <si>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Изготовление ролика</t>
  </si>
  <si>
    <t>Реклама на радио</t>
  </si>
  <si>
    <t>Возвраст: 20-49 лет. Пол: 55% мужчины, 45% женщины</t>
  </si>
  <si>
    <t>Возвраст: 35-60 лет. Пол: 47% мужчины, 53% женщины</t>
  </si>
  <si>
    <t>Возвраст: 26-45 лет. Пол: 54% мужчины, 46% женщины</t>
  </si>
  <si>
    <t>Возвраст: 35-54 лет. Пол: 53% мужчины, 47% женщины</t>
  </si>
  <si>
    <t>Возвраст: 30-60 лет. Пол: 44% мужчины, 56% женщины</t>
  </si>
  <si>
    <t>Севастополь</t>
  </si>
  <si>
    <t>Возвраст: 30-65 лет. Пол: 54% мужчины, 46% женщины</t>
  </si>
  <si>
    <t>Возвраст: 330-49 лет. Пол: 67% мужчины, 33% женщины</t>
  </si>
  <si>
    <t>Возвраст: 25-64 лет. Пол: 49% мужчины, 51% женщины</t>
  </si>
  <si>
    <t>Возвраст: 34-55 лет. Пол: 58% мужчины, 42% женщины</t>
  </si>
  <si>
    <t>Русское радио</t>
  </si>
  <si>
    <t>Европа Плюс</t>
  </si>
  <si>
    <t>Радио 7</t>
  </si>
  <si>
    <t>Наше Радио</t>
  </si>
  <si>
    <t>Ретро ФМ</t>
  </si>
  <si>
    <t>Радио JAZZ</t>
  </si>
  <si>
    <t>Максимум</t>
  </si>
  <si>
    <t>Севастополь ФМ</t>
  </si>
  <si>
    <t>Вести ФМ</t>
  </si>
  <si>
    <t>Возвраст: 28-60лет. Пол: 55% мужчины, 45% женщины</t>
  </si>
  <si>
    <t>Город + 50 км в радиусе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</si>
  <si>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</si>
  <si>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</si>
  <si>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</si>
  <si>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</si>
  <si>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</si>
  <si>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</si>
  <si>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</si>
  <si>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Радио Звезда</t>
  </si>
  <si>
    <t>Возвраст: 30-60лет. Пол: 70% мужчины, 30% женщины</t>
  </si>
  <si>
    <t>От 900 руб.</t>
  </si>
  <si>
    <t>Старт рекламной кампании</t>
  </si>
  <si>
    <t>Отчет</t>
  </si>
  <si>
    <t>В течение 3 рабочих дней с момента оплаты</t>
  </si>
  <si>
    <t>Предоставляется эфирная справка в конце рекламной кампании</t>
  </si>
  <si>
    <t>Дорожное радио</t>
  </si>
  <si>
    <t>Юмор ФМ</t>
  </si>
  <si>
    <t>Возраст: от 29 до 59 лет. Пол: мужчины 59%, женщины 41%</t>
  </si>
  <si>
    <t>Симферополь, Севастополь, Ялта, Алушта, Судак, Евпатория, Феодосия, Керчь, Джанкой</t>
  </si>
  <si>
    <t>Авторадио</t>
  </si>
  <si>
    <t>Возраст: от 14 до 64 лет. Пол: мужчины 57%, женщины 43%</t>
  </si>
  <si>
    <t>Возвраст: 30-65 лет. Пол: 55% мужчины, 45% женщины</t>
  </si>
  <si>
    <t>Наше радио</t>
  </si>
  <si>
    <t>Возраст: от 20 до 55 лет. Пол: мужчины 62%, женщины 38%</t>
  </si>
  <si>
    <t>Радио Максимум</t>
  </si>
  <si>
    <t>Возраст: от 16 до 35 лет. Пол: мужчины 63%, женщины 37%</t>
  </si>
  <si>
    <t>Монте Карло</t>
  </si>
  <si>
    <t>Возраст: от 25 до 44 лет. Пол: мужчины 43%, женщины 57%</t>
  </si>
  <si>
    <t>Релакс ФМ</t>
  </si>
  <si>
    <t>Возвраст: 29-60 лет. Пол: 48% мужчины, 52% женщины</t>
  </si>
  <si>
    <t>Симферополь, Севастополь, Алушта, Судак, Евпатория, Джанкой</t>
  </si>
  <si>
    <t>Симферополь, Севастополь, Ялта, Евпатория, Феодосия, Керчь</t>
  </si>
  <si>
    <t>Симферополь, Севастополь, Ялта, Феодосия, Керчь</t>
  </si>
  <si>
    <t>Симферополь, Алушта, Судак, Джанкой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</si>
</sst>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C2" sqref="C2"/>
    </sheetView>
  </sheetViews>
  <sheetFormatPr defaultRowHeight="12.75" x14ac:dyDescent="0.2"/>
  <cols>
    <col min="1" max="1" width="20.42578125" style="4" customWidth="1"/>
    <col min="2" max="2" width="16.42578125" style="4" customWidth="1"/>
    <col min="3" max="3" width="16.7109375" style="4" customWidth="1"/>
    <col min="4" max="4" width="22.42578125" style="4" customWidth="1"/>
    <col min="5" max="5" width="15.28515625" style="4" customWidth="1"/>
    <col min="6" max="10" width="16.28515625" style="4" customWidth="1"/>
    <col min="11" max="11" width="20.7109375" style="4" customWidth="1"/>
    <col min="12" max="12" width="22.5703125" style="4" customWidth="1"/>
    <col min="13" max="13" width="21.42578125" style="4" customWidth="1"/>
    <col min="14" max="14" width="25.28515625" style="4" customWidth="1"/>
    <col min="15" max="15" width="16.85546875" style="4" customWidth="1"/>
    <col min="16" max="16384" width="9.140625" style="4"/>
  </cols>
  <sheetData>
    <row r="1" spans="1:15" ht="25.5" x14ac:dyDescent="0.2">
      <c r="A1" s="2" t="s">
        <v>0</v>
      </c>
      <c r="B1" s="2" t="s">
        <v>1</v>
      </c>
      <c r="C1" s="2" t="s">
        <v>2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  <c r="K1" s="2" t="s">
        <v>3</v>
      </c>
      <c r="L1" s="2" t="s">
        <v>4</v>
      </c>
      <c r="M1" s="2" t="s">
        <v>38</v>
      </c>
      <c r="N1" s="2" t="s">
        <v>39</v>
      </c>
      <c r="O1" s="2" t="s">
        <v>5</v>
      </c>
    </row>
    <row r="2" spans="1:15" ht="38.25" x14ac:dyDescent="0.2">
      <c r="A2" s="3" t="s">
        <v>12</v>
      </c>
      <c r="B2" s="3" t="s">
        <v>6</v>
      </c>
      <c r="C2" s="3" t="s">
        <v>17</v>
      </c>
      <c r="D2" s="3">
        <v>1</v>
      </c>
      <c r="E2" s="1">
        <f>40*5*D2</f>
        <v>200</v>
      </c>
      <c r="F2" s="1">
        <f>40*10*D2</f>
        <v>400</v>
      </c>
      <c r="G2" s="1">
        <f>40*15*D2</f>
        <v>600</v>
      </c>
      <c r="H2" s="1">
        <f>40*20*D2</f>
        <v>800</v>
      </c>
      <c r="I2" s="1">
        <f>40*25*D2</f>
        <v>1000</v>
      </c>
      <c r="J2" s="1">
        <f>40*30*D2</f>
        <v>1200</v>
      </c>
      <c r="K2" s="3" t="s">
        <v>27</v>
      </c>
      <c r="L2" s="3" t="s">
        <v>11</v>
      </c>
      <c r="M2" s="3" t="s">
        <v>40</v>
      </c>
      <c r="N2" s="3" t="s">
        <v>41</v>
      </c>
      <c r="O2" s="3" t="s">
        <v>37</v>
      </c>
    </row>
    <row r="3" spans="1:15" ht="38.25" x14ac:dyDescent="0.2">
      <c r="A3" s="3" t="s">
        <v>12</v>
      </c>
      <c r="B3" s="3" t="s">
        <v>6</v>
      </c>
      <c r="C3" s="3" t="s">
        <v>18</v>
      </c>
      <c r="D3" s="3">
        <v>1</v>
      </c>
      <c r="E3" s="1">
        <f>40*5*D3</f>
        <v>200</v>
      </c>
      <c r="F3" s="1">
        <f>40*10*D3</f>
        <v>400</v>
      </c>
      <c r="G3" s="1">
        <f>40*15*D3</f>
        <v>600</v>
      </c>
      <c r="H3" s="1">
        <f>40*20*D3</f>
        <v>800</v>
      </c>
      <c r="I3" s="1">
        <f>40*25*D3</f>
        <v>1000</v>
      </c>
      <c r="J3" s="1">
        <f>40*30*D3</f>
        <v>1200</v>
      </c>
      <c r="K3" s="3" t="s">
        <v>27</v>
      </c>
      <c r="L3" s="3" t="s">
        <v>8</v>
      </c>
      <c r="M3" s="3" t="s">
        <v>40</v>
      </c>
      <c r="N3" s="3" t="s">
        <v>41</v>
      </c>
      <c r="O3" s="3" t="s">
        <v>37</v>
      </c>
    </row>
    <row r="4" spans="1:15" ht="38.25" x14ac:dyDescent="0.2">
      <c r="A4" s="3" t="s">
        <v>12</v>
      </c>
      <c r="B4" s="3" t="s">
        <v>6</v>
      </c>
      <c r="C4" s="3" t="s">
        <v>19</v>
      </c>
      <c r="D4" s="3">
        <v>1</v>
      </c>
      <c r="E4" s="1">
        <f>33*5*D4</f>
        <v>165</v>
      </c>
      <c r="F4" s="1">
        <f>33*10*D4</f>
        <v>330</v>
      </c>
      <c r="G4" s="1">
        <f>33*15*D4</f>
        <v>495</v>
      </c>
      <c r="H4" s="1">
        <f>33*20*D4</f>
        <v>660</v>
      </c>
      <c r="I4" s="1">
        <f>33*25*D4</f>
        <v>825</v>
      </c>
      <c r="J4" s="1">
        <f>33*30*D4</f>
        <v>990</v>
      </c>
      <c r="K4" s="3" t="s">
        <v>27</v>
      </c>
      <c r="L4" s="3" t="s">
        <v>9</v>
      </c>
      <c r="M4" s="3" t="s">
        <v>40</v>
      </c>
      <c r="N4" s="3" t="s">
        <v>41</v>
      </c>
      <c r="O4" s="3" t="s">
        <v>37</v>
      </c>
    </row>
    <row r="5" spans="1:15" ht="38.25" x14ac:dyDescent="0.2">
      <c r="A5" s="3" t="s">
        <v>12</v>
      </c>
      <c r="B5" s="3" t="s">
        <v>6</v>
      </c>
      <c r="C5" s="3" t="s">
        <v>42</v>
      </c>
      <c r="D5" s="3">
        <v>1</v>
      </c>
      <c r="E5" s="1">
        <f>28*5*D5</f>
        <v>140</v>
      </c>
      <c r="F5" s="1">
        <f>28*10*D5</f>
        <v>280</v>
      </c>
      <c r="G5" s="1">
        <f>28*15*D5</f>
        <v>420</v>
      </c>
      <c r="H5" s="1">
        <f>28*20*D5</f>
        <v>560</v>
      </c>
      <c r="I5" s="1">
        <f>28*25*D5</f>
        <v>700</v>
      </c>
      <c r="J5" s="1">
        <f>28*30*D5</f>
        <v>840</v>
      </c>
      <c r="K5" s="3" t="s">
        <v>27</v>
      </c>
      <c r="L5" s="3" t="s">
        <v>7</v>
      </c>
      <c r="M5" s="3" t="s">
        <v>40</v>
      </c>
      <c r="N5" s="3" t="s">
        <v>41</v>
      </c>
      <c r="O5" s="3" t="s">
        <v>37</v>
      </c>
    </row>
    <row r="6" spans="1:15" ht="38.25" x14ac:dyDescent="0.2">
      <c r="A6" s="3" t="s">
        <v>12</v>
      </c>
      <c r="B6" s="3" t="s">
        <v>6</v>
      </c>
      <c r="C6" s="3" t="s">
        <v>43</v>
      </c>
      <c r="D6" s="3">
        <v>1</v>
      </c>
      <c r="E6" s="1">
        <f>23*5*D6</f>
        <v>115</v>
      </c>
      <c r="F6" s="1">
        <f>23*10*D6</f>
        <v>230</v>
      </c>
      <c r="G6" s="1">
        <f>23*15*D6</f>
        <v>345</v>
      </c>
      <c r="H6" s="1">
        <f>23*20*D6</f>
        <v>460</v>
      </c>
      <c r="I6" s="1">
        <f>23*25*D6</f>
        <v>575</v>
      </c>
      <c r="J6" s="1">
        <f>23*30*D6</f>
        <v>690</v>
      </c>
      <c r="K6" s="3" t="s">
        <v>27</v>
      </c>
      <c r="L6" s="3" t="s">
        <v>44</v>
      </c>
      <c r="M6" s="3" t="s">
        <v>40</v>
      </c>
      <c r="N6" s="3" t="s">
        <v>41</v>
      </c>
      <c r="O6" s="3" t="s">
        <v>37</v>
      </c>
    </row>
    <row r="7" spans="1:15" ht="38.25" x14ac:dyDescent="0.2">
      <c r="A7" s="3" t="s">
        <v>12</v>
      </c>
      <c r="B7" s="3" t="s">
        <v>6</v>
      </c>
      <c r="C7" s="3" t="s">
        <v>20</v>
      </c>
      <c r="D7" s="3">
        <v>1</v>
      </c>
      <c r="E7" s="1">
        <f>23*5*D7</f>
        <v>115</v>
      </c>
      <c r="F7" s="1">
        <f>23*10*D7</f>
        <v>230</v>
      </c>
      <c r="G7" s="1">
        <f>23*15*D7</f>
        <v>345</v>
      </c>
      <c r="H7" s="1">
        <f>23*20*D7</f>
        <v>460</v>
      </c>
      <c r="I7" s="1">
        <f>23*25*D7</f>
        <v>575</v>
      </c>
      <c r="J7" s="1">
        <f>23*30*D7</f>
        <v>690</v>
      </c>
      <c r="K7" s="3" t="s">
        <v>27</v>
      </c>
      <c r="L7" s="3" t="s">
        <v>16</v>
      </c>
      <c r="M7" s="3" t="s">
        <v>40</v>
      </c>
      <c r="N7" s="3" t="s">
        <v>41</v>
      </c>
      <c r="O7" s="3" t="s">
        <v>37</v>
      </c>
    </row>
    <row r="8" spans="1:15" ht="38.25" x14ac:dyDescent="0.2">
      <c r="A8" s="3" t="s">
        <v>12</v>
      </c>
      <c r="B8" s="3" t="s">
        <v>6</v>
      </c>
      <c r="C8" s="3" t="s">
        <v>21</v>
      </c>
      <c r="D8" s="3">
        <v>1</v>
      </c>
      <c r="E8" s="1">
        <f>28*5*D8</f>
        <v>140</v>
      </c>
      <c r="F8" s="1">
        <f>28*10*D8</f>
        <v>280</v>
      </c>
      <c r="G8" s="1">
        <f>28*15*D8</f>
        <v>420</v>
      </c>
      <c r="H8" s="1">
        <f>28*20*D8</f>
        <v>560</v>
      </c>
      <c r="I8" s="1">
        <f>28*25*D8</f>
        <v>700</v>
      </c>
      <c r="J8" s="1">
        <f>28*30*D8</f>
        <v>840</v>
      </c>
      <c r="K8" s="3" t="s">
        <v>27</v>
      </c>
      <c r="L8" s="3" t="s">
        <v>10</v>
      </c>
      <c r="M8" s="3" t="s">
        <v>40</v>
      </c>
      <c r="N8" s="3" t="s">
        <v>41</v>
      </c>
      <c r="O8" s="3" t="s">
        <v>37</v>
      </c>
    </row>
    <row r="9" spans="1:15" ht="38.25" x14ac:dyDescent="0.2">
      <c r="A9" s="3" t="s">
        <v>12</v>
      </c>
      <c r="B9" s="3" t="s">
        <v>6</v>
      </c>
      <c r="C9" s="3" t="s">
        <v>22</v>
      </c>
      <c r="D9" s="3">
        <v>1</v>
      </c>
      <c r="E9" s="1">
        <f>23*5*D9</f>
        <v>115</v>
      </c>
      <c r="F9" s="1">
        <f>23*10*D9</f>
        <v>230</v>
      </c>
      <c r="G9" s="1">
        <f>23*15*D9</f>
        <v>345</v>
      </c>
      <c r="H9" s="1">
        <f>23*20*D9</f>
        <v>460</v>
      </c>
      <c r="I9" s="1">
        <f>23*25*D9</f>
        <v>575</v>
      </c>
      <c r="J9" s="1">
        <f>23*30*D9</f>
        <v>690</v>
      </c>
      <c r="K9" s="3" t="s">
        <v>27</v>
      </c>
      <c r="L9" s="3" t="s">
        <v>13</v>
      </c>
      <c r="M9" s="3" t="s">
        <v>40</v>
      </c>
      <c r="N9" s="3" t="s">
        <v>41</v>
      </c>
      <c r="O9" s="3" t="s">
        <v>37</v>
      </c>
    </row>
    <row r="10" spans="1:15" ht="38.25" x14ac:dyDescent="0.2">
      <c r="A10" s="3" t="s">
        <v>12</v>
      </c>
      <c r="B10" s="3" t="s">
        <v>6</v>
      </c>
      <c r="C10" s="3" t="s">
        <v>23</v>
      </c>
      <c r="D10" s="3">
        <v>1</v>
      </c>
      <c r="E10" s="1">
        <f>23*5*D10</f>
        <v>115</v>
      </c>
      <c r="F10" s="1">
        <f>23*10*D10</f>
        <v>230</v>
      </c>
      <c r="G10" s="1">
        <f>23*15*D10</f>
        <v>345</v>
      </c>
      <c r="H10" s="1">
        <f>23*20*D10</f>
        <v>460</v>
      </c>
      <c r="I10" s="1">
        <f>23*25*D10</f>
        <v>575</v>
      </c>
      <c r="J10" s="1">
        <f>23*30*D10</f>
        <v>690</v>
      </c>
      <c r="K10" s="3" t="s">
        <v>27</v>
      </c>
      <c r="L10" s="3" t="s">
        <v>14</v>
      </c>
      <c r="M10" s="3" t="s">
        <v>40</v>
      </c>
      <c r="N10" s="3" t="s">
        <v>41</v>
      </c>
      <c r="O10" s="3" t="s">
        <v>37</v>
      </c>
    </row>
    <row r="11" spans="1:15" ht="38.25" x14ac:dyDescent="0.2">
      <c r="A11" s="3" t="s">
        <v>12</v>
      </c>
      <c r="B11" s="3" t="s">
        <v>6</v>
      </c>
      <c r="C11" s="3" t="s">
        <v>24</v>
      </c>
      <c r="D11" s="3">
        <v>1</v>
      </c>
      <c r="E11" s="1">
        <f>30*5*D11</f>
        <v>150</v>
      </c>
      <c r="F11" s="1">
        <f>30*10*D11</f>
        <v>300</v>
      </c>
      <c r="G11" s="1">
        <f>30*15*D11</f>
        <v>450</v>
      </c>
      <c r="H11" s="1">
        <f>30*20*D11</f>
        <v>600</v>
      </c>
      <c r="I11" s="1">
        <f>30*25*D11</f>
        <v>750</v>
      </c>
      <c r="J11" s="1">
        <f>30*30*D11</f>
        <v>900</v>
      </c>
      <c r="K11" s="3" t="s">
        <v>27</v>
      </c>
      <c r="L11" s="3" t="s">
        <v>15</v>
      </c>
      <c r="M11" s="3" t="s">
        <v>40</v>
      </c>
      <c r="N11" s="3" t="s">
        <v>41</v>
      </c>
      <c r="O11" s="3" t="s">
        <v>37</v>
      </c>
    </row>
    <row r="12" spans="1:15" ht="38.25" x14ac:dyDescent="0.2">
      <c r="A12" s="3" t="s">
        <v>12</v>
      </c>
      <c r="B12" s="3" t="s">
        <v>6</v>
      </c>
      <c r="C12" s="3" t="s">
        <v>25</v>
      </c>
      <c r="D12" s="3">
        <v>1</v>
      </c>
      <c r="E12" s="1">
        <f>35*5*D12</f>
        <v>175</v>
      </c>
      <c r="F12" s="1">
        <f>35*10*D12</f>
        <v>350</v>
      </c>
      <c r="G12" s="1">
        <f>35*15*D12</f>
        <v>525</v>
      </c>
      <c r="H12" s="1">
        <f>35*20*D12</f>
        <v>700</v>
      </c>
      <c r="I12" s="1">
        <f>35*25*D12</f>
        <v>875</v>
      </c>
      <c r="J12" s="1">
        <f>35*30*D12</f>
        <v>1050</v>
      </c>
      <c r="K12" s="3" t="s">
        <v>27</v>
      </c>
      <c r="L12" s="3" t="s">
        <v>26</v>
      </c>
      <c r="M12" s="3" t="s">
        <v>40</v>
      </c>
      <c r="N12" s="3" t="s">
        <v>41</v>
      </c>
      <c r="O12" s="3" t="s">
        <v>37</v>
      </c>
    </row>
    <row r="13" spans="1:15" ht="38.25" x14ac:dyDescent="0.2">
      <c r="A13" s="3" t="s">
        <v>12</v>
      </c>
      <c r="B13" s="3" t="s">
        <v>6</v>
      </c>
      <c r="C13" s="3" t="s">
        <v>35</v>
      </c>
      <c r="D13" s="3">
        <v>1</v>
      </c>
      <c r="E13" s="1">
        <f>25*5*D13</f>
        <v>125</v>
      </c>
      <c r="F13" s="1">
        <f>25*10*D13</f>
        <v>250</v>
      </c>
      <c r="G13" s="1">
        <f>25*15*D13</f>
        <v>375</v>
      </c>
      <c r="H13" s="1">
        <f>25*20*D13</f>
        <v>500</v>
      </c>
      <c r="I13" s="1">
        <f>25*25*D13</f>
        <v>625</v>
      </c>
      <c r="J13" s="1">
        <f>25*30*D13</f>
        <v>750</v>
      </c>
      <c r="K13" s="3" t="s">
        <v>27</v>
      </c>
      <c r="L13" s="3" t="s">
        <v>36</v>
      </c>
      <c r="M13" s="3" t="s">
        <v>40</v>
      </c>
      <c r="N13" s="3" t="s">
        <v>41</v>
      </c>
      <c r="O13" s="3" t="s">
        <v>37</v>
      </c>
    </row>
    <row r="14" spans="1:15" ht="63.75" x14ac:dyDescent="0.2">
      <c r="A14" s="3" t="s">
        <v>45</v>
      </c>
      <c r="B14" s="3" t="s">
        <v>6</v>
      </c>
      <c r="C14" s="3" t="s">
        <v>18</v>
      </c>
      <c r="D14" s="3">
        <v>1</v>
      </c>
      <c r="E14" s="1">
        <f>190*5*D14</f>
        <v>950</v>
      </c>
      <c r="F14" s="1">
        <f>190*10*D14</f>
        <v>1900</v>
      </c>
      <c r="G14" s="1">
        <f>190*15*D14</f>
        <v>2850</v>
      </c>
      <c r="H14" s="1">
        <f>190*20*D14</f>
        <v>3800</v>
      </c>
      <c r="I14" s="1">
        <f>190*25*D14</f>
        <v>4750</v>
      </c>
      <c r="J14" s="1">
        <f>190*30*D14</f>
        <v>5700</v>
      </c>
      <c r="K14" s="3" t="s">
        <v>27</v>
      </c>
      <c r="L14" s="3" t="s">
        <v>8</v>
      </c>
      <c r="M14" s="3" t="s">
        <v>40</v>
      </c>
      <c r="N14" s="3" t="s">
        <v>41</v>
      </c>
      <c r="O14" s="3" t="s">
        <v>37</v>
      </c>
    </row>
    <row r="15" spans="1:15" ht="63.75" x14ac:dyDescent="0.2">
      <c r="A15" s="3" t="s">
        <v>45</v>
      </c>
      <c r="B15" s="3" t="s">
        <v>6</v>
      </c>
      <c r="C15" s="3" t="s">
        <v>17</v>
      </c>
      <c r="D15" s="3">
        <v>1</v>
      </c>
      <c r="E15" s="1">
        <f t="shared" ref="E15:E16" si="0">190*5*D15</f>
        <v>950</v>
      </c>
      <c r="F15" s="1">
        <f t="shared" ref="F15:F16" si="1">190*10*D15</f>
        <v>1900</v>
      </c>
      <c r="G15" s="1">
        <f t="shared" ref="G15:G16" si="2">190*15*D15</f>
        <v>2850</v>
      </c>
      <c r="H15" s="1">
        <f t="shared" ref="H15:H16" si="3">190*20*D15</f>
        <v>3800</v>
      </c>
      <c r="I15" s="1">
        <f t="shared" ref="I15:I16" si="4">190*25*D15</f>
        <v>4750</v>
      </c>
      <c r="J15" s="1">
        <f t="shared" ref="J15:J16" si="5">190*30*D15</f>
        <v>5700</v>
      </c>
      <c r="K15" s="3" t="s">
        <v>27</v>
      </c>
      <c r="L15" s="3" t="s">
        <v>11</v>
      </c>
      <c r="M15" s="3" t="s">
        <v>40</v>
      </c>
      <c r="N15" s="3" t="s">
        <v>41</v>
      </c>
      <c r="O15" s="3" t="s">
        <v>37</v>
      </c>
    </row>
    <row r="16" spans="1:15" ht="63.75" x14ac:dyDescent="0.2">
      <c r="A16" s="3" t="s">
        <v>45</v>
      </c>
      <c r="B16" s="3" t="s">
        <v>6</v>
      </c>
      <c r="C16" s="3" t="s">
        <v>46</v>
      </c>
      <c r="D16" s="3">
        <v>1</v>
      </c>
      <c r="E16" s="1">
        <f t="shared" si="0"/>
        <v>950</v>
      </c>
      <c r="F16" s="1">
        <f t="shared" si="1"/>
        <v>1900</v>
      </c>
      <c r="G16" s="1">
        <f t="shared" si="2"/>
        <v>2850</v>
      </c>
      <c r="H16" s="1">
        <f t="shared" si="3"/>
        <v>3800</v>
      </c>
      <c r="I16" s="1">
        <f t="shared" si="4"/>
        <v>4750</v>
      </c>
      <c r="J16" s="1">
        <f t="shared" si="5"/>
        <v>5700</v>
      </c>
      <c r="K16" s="3" t="s">
        <v>27</v>
      </c>
      <c r="L16" s="3" t="s">
        <v>47</v>
      </c>
      <c r="M16" s="3" t="s">
        <v>40</v>
      </c>
      <c r="N16" s="3" t="s">
        <v>41</v>
      </c>
      <c r="O16" s="3" t="s">
        <v>37</v>
      </c>
    </row>
    <row r="17" spans="1:15" ht="63.75" x14ac:dyDescent="0.2">
      <c r="A17" s="3" t="s">
        <v>45</v>
      </c>
      <c r="B17" s="3" t="s">
        <v>6</v>
      </c>
      <c r="C17" s="3" t="s">
        <v>42</v>
      </c>
      <c r="D17" s="3">
        <v>1</v>
      </c>
      <c r="E17" s="1">
        <f>150*5*D17</f>
        <v>750</v>
      </c>
      <c r="F17" s="1">
        <f>150*10*D17</f>
        <v>1500</v>
      </c>
      <c r="G17" s="1">
        <f>150*15*D17</f>
        <v>2250</v>
      </c>
      <c r="H17" s="1">
        <f>150*20*D17</f>
        <v>3000</v>
      </c>
      <c r="I17" s="1">
        <f>150*25*D17</f>
        <v>3750</v>
      </c>
      <c r="J17" s="1">
        <f>150*30*D17</f>
        <v>4500</v>
      </c>
      <c r="K17" s="3" t="s">
        <v>27</v>
      </c>
      <c r="L17" s="3" t="s">
        <v>7</v>
      </c>
      <c r="M17" s="3" t="s">
        <v>40</v>
      </c>
      <c r="N17" s="3" t="s">
        <v>41</v>
      </c>
      <c r="O17" s="3" t="s">
        <v>37</v>
      </c>
    </row>
    <row r="18" spans="1:15" ht="63.75" x14ac:dyDescent="0.2">
      <c r="A18" s="3" t="s">
        <v>45</v>
      </c>
      <c r="B18" s="3" t="s">
        <v>6</v>
      </c>
      <c r="C18" s="3" t="s">
        <v>21</v>
      </c>
      <c r="D18" s="3">
        <v>1</v>
      </c>
      <c r="E18" s="1">
        <f>150*5*D18</f>
        <v>750</v>
      </c>
      <c r="F18" s="1">
        <f>150*10*D18</f>
        <v>1500</v>
      </c>
      <c r="G18" s="1">
        <f>150*15*D18</f>
        <v>2250</v>
      </c>
      <c r="H18" s="1">
        <f>150*20*D18</f>
        <v>3000</v>
      </c>
      <c r="I18" s="1">
        <f>150*25*D18</f>
        <v>3750</v>
      </c>
      <c r="J18" s="1">
        <f>150*30*D18</f>
        <v>4500</v>
      </c>
      <c r="K18" s="3" t="s">
        <v>27</v>
      </c>
      <c r="L18" s="3" t="s">
        <v>10</v>
      </c>
      <c r="M18" s="3" t="s">
        <v>40</v>
      </c>
      <c r="N18" s="3" t="s">
        <v>41</v>
      </c>
      <c r="O18" s="3" t="s">
        <v>37</v>
      </c>
    </row>
    <row r="19" spans="1:15" ht="51" x14ac:dyDescent="0.2">
      <c r="A19" s="3" t="s">
        <v>57</v>
      </c>
      <c r="B19" s="3" t="s">
        <v>6</v>
      </c>
      <c r="C19" s="3" t="s">
        <v>19</v>
      </c>
      <c r="D19" s="3">
        <v>1</v>
      </c>
      <c r="E19" s="1">
        <f>115*5*D19</f>
        <v>575</v>
      </c>
      <c r="F19" s="1">
        <f>115*10*D19</f>
        <v>1150</v>
      </c>
      <c r="G19" s="1">
        <f>115*15*D19</f>
        <v>1725</v>
      </c>
      <c r="H19" s="1">
        <f>115*20*D19</f>
        <v>2300</v>
      </c>
      <c r="I19" s="1">
        <f>115*25*D19</f>
        <v>2875</v>
      </c>
      <c r="J19" s="1">
        <f>115*30*D19</f>
        <v>3450</v>
      </c>
      <c r="K19" s="3" t="s">
        <v>27</v>
      </c>
      <c r="L19" s="3" t="s">
        <v>48</v>
      </c>
      <c r="M19" s="3" t="s">
        <v>40</v>
      </c>
      <c r="N19" s="3" t="s">
        <v>41</v>
      </c>
      <c r="O19" s="3" t="s">
        <v>37</v>
      </c>
    </row>
    <row r="20" spans="1:15" ht="51" x14ac:dyDescent="0.2">
      <c r="A20" s="3" t="s">
        <v>58</v>
      </c>
      <c r="B20" s="3" t="s">
        <v>6</v>
      </c>
      <c r="C20" s="3" t="s">
        <v>49</v>
      </c>
      <c r="D20" s="3">
        <v>1</v>
      </c>
      <c r="E20" s="1">
        <f>97*5*D20</f>
        <v>485</v>
      </c>
      <c r="F20" s="1">
        <f>97*10*D20</f>
        <v>970</v>
      </c>
      <c r="G20" s="1">
        <f>97*15*D20</f>
        <v>1455</v>
      </c>
      <c r="H20" s="1">
        <f>97*20*D20</f>
        <v>1940</v>
      </c>
      <c r="I20" s="1">
        <f>97*25*D20</f>
        <v>2425</v>
      </c>
      <c r="J20" s="1">
        <f>97*30*D20</f>
        <v>2910</v>
      </c>
      <c r="K20" s="3" t="s">
        <v>27</v>
      </c>
      <c r="L20" s="3" t="s">
        <v>50</v>
      </c>
      <c r="M20" s="3" t="s">
        <v>40</v>
      </c>
      <c r="N20" s="3" t="s">
        <v>41</v>
      </c>
      <c r="O20" s="3" t="s">
        <v>37</v>
      </c>
    </row>
    <row r="21" spans="1:15" ht="38.25" x14ac:dyDescent="0.2">
      <c r="A21" s="3" t="s">
        <v>59</v>
      </c>
      <c r="B21" s="3" t="s">
        <v>6</v>
      </c>
      <c r="C21" s="3" t="s">
        <v>43</v>
      </c>
      <c r="D21" s="3">
        <v>1</v>
      </c>
      <c r="E21" s="1">
        <f>85*5*D21</f>
        <v>425</v>
      </c>
      <c r="F21" s="1">
        <f>85*10*D21</f>
        <v>850</v>
      </c>
      <c r="G21" s="1">
        <f>85*15*D21</f>
        <v>1275</v>
      </c>
      <c r="H21" s="1">
        <f>85*20*D21</f>
        <v>1700</v>
      </c>
      <c r="I21" s="1">
        <f>85*25*D21</f>
        <v>2125</v>
      </c>
      <c r="J21" s="1">
        <f>85*30*D21</f>
        <v>2550</v>
      </c>
      <c r="K21" s="3" t="s">
        <v>27</v>
      </c>
      <c r="L21" s="3" t="s">
        <v>44</v>
      </c>
      <c r="M21" s="3" t="s">
        <v>40</v>
      </c>
      <c r="N21" s="3" t="s">
        <v>41</v>
      </c>
      <c r="O21" s="3" t="s">
        <v>37</v>
      </c>
    </row>
    <row r="22" spans="1:15" ht="38.25" x14ac:dyDescent="0.2">
      <c r="A22" s="3" t="s">
        <v>59</v>
      </c>
      <c r="B22" s="3" t="s">
        <v>6</v>
      </c>
      <c r="C22" s="3" t="s">
        <v>51</v>
      </c>
      <c r="D22" s="3">
        <v>1</v>
      </c>
      <c r="E22" s="1">
        <f>85*5*D22</f>
        <v>425</v>
      </c>
      <c r="F22" s="1">
        <f>85*10*D22</f>
        <v>850</v>
      </c>
      <c r="G22" s="1">
        <f>85*15*D22</f>
        <v>1275</v>
      </c>
      <c r="H22" s="1">
        <f>85*20*D22</f>
        <v>1700</v>
      </c>
      <c r="I22" s="1">
        <f>85*25*D22</f>
        <v>2125</v>
      </c>
      <c r="J22" s="1">
        <f>85*30*D22</f>
        <v>2550</v>
      </c>
      <c r="K22" s="3" t="s">
        <v>27</v>
      </c>
      <c r="L22" s="5" t="s">
        <v>52</v>
      </c>
      <c r="M22" s="3" t="s">
        <v>40</v>
      </c>
      <c r="N22" s="3" t="s">
        <v>41</v>
      </c>
      <c r="O22" s="3" t="s">
        <v>37</v>
      </c>
    </row>
    <row r="23" spans="1:15" ht="38.25" x14ac:dyDescent="0.2">
      <c r="A23" s="3" t="s">
        <v>60</v>
      </c>
      <c r="B23" s="3" t="s">
        <v>6</v>
      </c>
      <c r="C23" s="3" t="s">
        <v>53</v>
      </c>
      <c r="D23" s="3">
        <v>1</v>
      </c>
      <c r="E23" s="1">
        <f>67*5*D23</f>
        <v>335</v>
      </c>
      <c r="F23" s="1">
        <f>67*10*D23</f>
        <v>670</v>
      </c>
      <c r="G23" s="1">
        <f>67*15*D23</f>
        <v>1005</v>
      </c>
      <c r="H23" s="1">
        <f>67*20*D23</f>
        <v>1340</v>
      </c>
      <c r="I23" s="1">
        <f>67*25*D23</f>
        <v>1675</v>
      </c>
      <c r="J23" s="1">
        <f>67*30*D23</f>
        <v>2010</v>
      </c>
      <c r="K23" s="3" t="s">
        <v>27</v>
      </c>
      <c r="L23" s="3" t="s">
        <v>54</v>
      </c>
      <c r="M23" s="3" t="s">
        <v>40</v>
      </c>
      <c r="N23" s="3" t="s">
        <v>41</v>
      </c>
      <c r="O23" s="3" t="s">
        <v>37</v>
      </c>
    </row>
    <row r="24" spans="1:15" ht="38.25" x14ac:dyDescent="0.2">
      <c r="A24" s="3" t="s">
        <v>60</v>
      </c>
      <c r="B24" s="3" t="s">
        <v>6</v>
      </c>
      <c r="C24" s="3" t="s">
        <v>55</v>
      </c>
      <c r="D24" s="3">
        <v>1</v>
      </c>
      <c r="E24" s="1">
        <f>67*5*D24</f>
        <v>335</v>
      </c>
      <c r="F24" s="1">
        <f>67*10*D24</f>
        <v>670</v>
      </c>
      <c r="G24" s="1">
        <f>67*15*D24</f>
        <v>1005</v>
      </c>
      <c r="H24" s="1">
        <f>67*20*D24</f>
        <v>1340</v>
      </c>
      <c r="I24" s="1">
        <f>67*25*D24</f>
        <v>1675</v>
      </c>
      <c r="J24" s="1">
        <f>67*30*D24</f>
        <v>2010</v>
      </c>
      <c r="K24" s="3" t="s">
        <v>27</v>
      </c>
      <c r="L24" s="3" t="s">
        <v>56</v>
      </c>
      <c r="M24" s="3" t="s">
        <v>40</v>
      </c>
      <c r="N24" s="3" t="s">
        <v>41</v>
      </c>
      <c r="O24" s="3" t="s">
        <v>37</v>
      </c>
    </row>
  </sheetData>
  <autoFilter ref="A1:O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2026-04-21T22:31:23Z</dcterms:modified>
</cp:coreProperties>
</file>